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СМЕТА март 2019" sheetId="1" r:id="rId1"/>
    <sheet name="Лист2" sheetId="2" r:id="rId2"/>
    <sheet name="Лист3" sheetId="3" r:id="rId3"/>
    <sheet name="СМЕТА МАРТ 2020" sheetId="4" r:id="rId4"/>
  </sheets>
  <definedNames/>
  <calcPr fullCalcOnLoad="1"/>
</workbook>
</file>

<file path=xl/sharedStrings.xml><?xml version="1.0" encoding="utf-8"?>
<sst xmlns="http://schemas.openxmlformats.org/spreadsheetml/2006/main" count="294" uniqueCount="157">
  <si>
    <t>Наименование статей</t>
  </si>
  <si>
    <t>Планируемая статья доходов</t>
  </si>
  <si>
    <t>Планируемая статья расходов</t>
  </si>
  <si>
    <t>Услуги связи и интернета</t>
  </si>
  <si>
    <t xml:space="preserve">Итого остаток по смете (доходы – расходы) </t>
  </si>
  <si>
    <t>1.</t>
  </si>
  <si>
    <t>2.</t>
  </si>
  <si>
    <t>3.</t>
  </si>
  <si>
    <t>4.</t>
  </si>
  <si>
    <t>6.</t>
  </si>
  <si>
    <t>№ п/п</t>
  </si>
  <si>
    <t>При экономии по одним статьям расходов разрешается увеличение по другим.</t>
  </si>
  <si>
    <t>Сметные расходы на 1 кв.м площади помещений в месяц /год</t>
  </si>
  <si>
    <t>5.</t>
  </si>
  <si>
    <t>Протокол № 01</t>
  </si>
  <si>
    <t xml:space="preserve">                                                                  </t>
  </si>
  <si>
    <t>общим собранием</t>
  </si>
  <si>
    <t>членов  ТСЖ «Усадьба»</t>
  </si>
  <si>
    <t>УТВЕРЖДЕНА:</t>
  </si>
  <si>
    <t>Стоимость работ и услуг в месяц, руб.</t>
  </si>
  <si>
    <t>Стоимость работ и услуг в год, руб.</t>
  </si>
  <si>
    <t>Цена работ и услуг в месяц на 1 кв.м. площади помещений, руб.</t>
  </si>
  <si>
    <t xml:space="preserve">Количество лифтов: 14шт. </t>
  </si>
  <si>
    <t>Количество квартир: 504 кв.</t>
  </si>
  <si>
    <t>Количество нежилых помещений: 32 пом.</t>
  </si>
  <si>
    <t xml:space="preserve">                              Смета доходов и расходов</t>
  </si>
  <si>
    <t xml:space="preserve">                      Товарищества собственников жилья «Усадьба»</t>
  </si>
  <si>
    <t>Главный бухгалтер ТСЖ "Усадьба"__________________________ Н.Н.Будихина</t>
  </si>
  <si>
    <t>Председатель правления ТСЖ "Усадьба"________________________ В.Ф.Лобанов</t>
  </si>
  <si>
    <t>7.</t>
  </si>
  <si>
    <t>Итого плановый доход:</t>
  </si>
  <si>
    <t>Отопление</t>
  </si>
  <si>
    <t>Холодное водоснабжение</t>
  </si>
  <si>
    <t>Водоотведение</t>
  </si>
  <si>
    <t>Горячее водоснабжение</t>
  </si>
  <si>
    <t>8.</t>
  </si>
  <si>
    <t>9.</t>
  </si>
  <si>
    <t>10.</t>
  </si>
  <si>
    <t>11.</t>
  </si>
  <si>
    <t>По фактическим показаниям приборов учёта</t>
  </si>
  <si>
    <t>12.</t>
  </si>
  <si>
    <t>13.</t>
  </si>
  <si>
    <t>14.</t>
  </si>
  <si>
    <t>15.</t>
  </si>
  <si>
    <t>Вывоз мусора</t>
  </si>
  <si>
    <t>Согласно фактическим затратам на м2</t>
  </si>
  <si>
    <t>Обслуживание домофона</t>
  </si>
  <si>
    <t xml:space="preserve">По фактическим показаниям </t>
  </si>
  <si>
    <t>Электроэнергия</t>
  </si>
  <si>
    <t>Содержание и обслуживание общего имущества:</t>
  </si>
  <si>
    <t>Оплата услуг банка, РКО.</t>
  </si>
  <si>
    <t>Содержание и ремонт оргтехники, заправка картриджей, приобретение оргтехники, компьютеров, конторской мебели и т.п.</t>
  </si>
  <si>
    <t xml:space="preserve">Обучение персонала (повышение квалификации, приобретение нормативно–правовых документов и специальной литературы), семинары по ТСЖ , аттестация персонала по техническому допуску. </t>
  </si>
  <si>
    <t>Прочитска и промывка выпусков канализации, заделка свищей и трещин на внутренних водопроводах и стояках.  Проведение технических осмотров , профилактический ремонт, замена опорных механизмов на системах отопления, ГВС и ХВС, наладка автоматики, замена клапанов, подшипников, расходные материалы, вентили, краны, прокладки, трубы и т.п.</t>
  </si>
  <si>
    <t>Изделия и принадлежности используемые для письма и оформления документации, предметы офисной техники, отправка почтовой корреспонденции и т.п.</t>
  </si>
  <si>
    <t xml:space="preserve">Доходы от рекламы. </t>
  </si>
  <si>
    <t xml:space="preserve">Доходы от провайдеров за размещение оборудования. </t>
  </si>
  <si>
    <t xml:space="preserve">Доходы от оператора телефонной связи ООО "ПАО Мегафон". </t>
  </si>
  <si>
    <t>Отчисления в страховые фонды, взносы по обязательному социальному страхованию от НС и ПЗ, взносы в ПФР.</t>
  </si>
  <si>
    <t>16.</t>
  </si>
  <si>
    <t>17.</t>
  </si>
  <si>
    <t>Фонд оплаты труда персонала</t>
  </si>
  <si>
    <t>Районный коэффициент</t>
  </si>
  <si>
    <t>Оплата за исполнение обязанностей на время отпусков, премиальный фонд, стимулирущий фонд.</t>
  </si>
  <si>
    <t>Исходя из норматива и тарифа на ОДН</t>
  </si>
  <si>
    <t>Согласно минимального городского тарифа</t>
  </si>
  <si>
    <t>Юридические и консультационные улуги, служебные разъезды, прочие издержки.</t>
  </si>
  <si>
    <t>18.</t>
  </si>
  <si>
    <t>19.</t>
  </si>
  <si>
    <t>Обязательные платежи за капитальный ремонт на специальный счёт регионального опреатора.</t>
  </si>
  <si>
    <t>Общая площадь собственников жилых и нежилых помещений: 33084,11 кв.м.</t>
  </si>
  <si>
    <t xml:space="preserve">Минимальный налог от поступления денежных средств на расчётный счёт за год. </t>
  </si>
  <si>
    <t>Ремонт, регулировка, испытание, расконсервирование систем центрального отопления. Устранение течи в трубопроводах с заменой участков труб. Проведение технических осмотров и устранение незначительных неисправностей  инженерного оборудования.</t>
  </si>
  <si>
    <t>Обязательные платежи за ОДН, согласно постановления №1498 от 26.12.2016г. Правительства РФ</t>
  </si>
  <si>
    <t>20.</t>
  </si>
  <si>
    <t>Лифт</t>
  </si>
  <si>
    <t>Обязательные платежи за капитальный ремонт на специальный счёт регионального оператора.</t>
  </si>
  <si>
    <t>Расходы на ОДН, согласно постановления №1498 от 26.12.2016г. Правительства РФ.</t>
  </si>
  <si>
    <t>Облицовка, покраска, очистка  малых архитектурных форм, скамеек,  изготовление и установка забора.  Комплекс мероприятий направленных на улучшение эстетических условий на придомовой территории, озеленение территории, высадка цветов. Изготовление, возведение и ремонт детских площадок, мест для отдыха.</t>
  </si>
  <si>
    <t>Техническое обслуживание узлов учёта тепловой энергии, теплоносителя, горячего и холодного водоснабжения многоквартирных домов.</t>
  </si>
  <si>
    <t>Покупка и обновление програмного обеспечения, оплата домена сайта тсж.</t>
  </si>
  <si>
    <t>21.</t>
  </si>
  <si>
    <t>22.</t>
  </si>
  <si>
    <t>23.</t>
  </si>
  <si>
    <t>24.</t>
  </si>
  <si>
    <t>25.</t>
  </si>
  <si>
    <t>Обязательные платежи на содержание и  обслуживание общего имущества за январь 2019г.</t>
  </si>
  <si>
    <t>Обязательные платежи на содержание и обслуживание общего имущества за февраль-декабрь 2019г.</t>
  </si>
  <si>
    <t>Администравтивно-управленческие расходы:</t>
  </si>
  <si>
    <t>Обслуживание, регулировка, ремонт и замена механизмов ворот и калиток. Ремонт и установка доводчиков на дверях. Установка шлагбаума.</t>
  </si>
  <si>
    <t>Восстановление отмостки. Укрепелние элементов облицовки стен, штукатурка и покраска фасадов. Ремонт и восстановление разрушенных участков, заделка выбоин бетонных и железобетонных конструкций.</t>
  </si>
  <si>
    <t>Видеодиагностика, прочистка и восстановление вентиляционных каналов. Реставрация и текущий ремонт воздухоотводов, вентиляционных блоков и т.п.</t>
  </si>
  <si>
    <t>Диагностика и текущий, аварийный  ремонт кровли, герметезация стыков кровли, ремонт стяжки, парапетов, карнизов, фартуков примыканий, реставрация водосточных систем. Локализация протечек , устранение неисправностей в системах организованного водоотлива с кровли.  Наращивание и герметизация фановых труб. Укрепление воронок и колен ливневой канализации.</t>
  </si>
  <si>
    <t xml:space="preserve">Проведение осмотров в период подготовки к сезонной эксплуатации и текущий ремонт конструктивных элементов жилых зданий.  </t>
  </si>
  <si>
    <t xml:space="preserve">                     на 2019 год.</t>
  </si>
  <si>
    <t>Демонтаж старых и установка новых почтовых ящиков, ящиков для сбора батареек.</t>
  </si>
  <si>
    <t>Дезинфекция и дератизация многоквартиных домов. Лабораторные исследования и испытания воды централизованного водоснабжения (горячая, холодная) воды.</t>
  </si>
  <si>
    <t>За счёт взносов на капитальный ремонт,согласно решения общего собрания собственников помещений д.№2.</t>
  </si>
  <si>
    <t>Прочие расходы на содержание общего имущества.</t>
  </si>
  <si>
    <t>Непредвиденные расходы.</t>
  </si>
  <si>
    <t>Элетротехнические изделия:лампочки, провод, патроны,  автоматы, плафоны, светильники, крепежи и т.п.</t>
  </si>
  <si>
    <t>Восстановление и замена после актов вандализма общего имущества многоквартирных домов. Приобретение ручек, стекол, замков, ключей, информационных вывесок и т.п.</t>
  </si>
  <si>
    <t>Расходные материалы: перчатки, рукавицы, реагенты, моющие средства, чистящие средства и т.п. Расходы на садовую технику, рабочий инструмент, инвентарь,  лопаты, вёдра, метлы, мешки и т.п. Приобретение спецодежды.</t>
  </si>
  <si>
    <t xml:space="preserve"> Замена лифтов д. №2 за счёт взносов капитального ремонта на специальный счёт регионального оператора.</t>
  </si>
  <si>
    <t>Средства съэкономленные в 2013г. и в 2018г. разрешается использовать в 2019г.</t>
  </si>
  <si>
    <t xml:space="preserve">Сброс снега с крыш, козырьков, парапетов. Механизированная убока  и вывоз  снега с территории на снегоотвал. </t>
  </si>
  <si>
    <t>10;1</t>
  </si>
  <si>
    <t>10;2</t>
  </si>
  <si>
    <t>10;3</t>
  </si>
  <si>
    <t>10;4</t>
  </si>
  <si>
    <t>10;5</t>
  </si>
  <si>
    <t>10;6</t>
  </si>
  <si>
    <t xml:space="preserve"> Платежи за дополнительное обслуживание собственников нежилых помещений.</t>
  </si>
  <si>
    <t>Страхование, техническое обследование и ремонт лифтов. Страхование домов.</t>
  </si>
  <si>
    <t>Обслуживание аварийно-деспечерской службы.</t>
  </si>
  <si>
    <t>11;1</t>
  </si>
  <si>
    <t>11;2</t>
  </si>
  <si>
    <t>11;3</t>
  </si>
  <si>
    <t>11;4</t>
  </si>
  <si>
    <t>11;5</t>
  </si>
  <si>
    <t>11;6</t>
  </si>
  <si>
    <t>11;7</t>
  </si>
  <si>
    <t>11;8</t>
  </si>
  <si>
    <t>11;9</t>
  </si>
  <si>
    <t>11;10</t>
  </si>
  <si>
    <t>11;11</t>
  </si>
  <si>
    <t>11;12</t>
  </si>
  <si>
    <t>11;13</t>
  </si>
  <si>
    <t>11;14</t>
  </si>
  <si>
    <t>11;15</t>
  </si>
  <si>
    <t>11;16</t>
  </si>
  <si>
    <t>11;17</t>
  </si>
  <si>
    <t>11;18</t>
  </si>
  <si>
    <t>11;19</t>
  </si>
  <si>
    <t>11;20</t>
  </si>
  <si>
    <t>11;21</t>
  </si>
  <si>
    <t>11;22</t>
  </si>
  <si>
    <t>11;23</t>
  </si>
  <si>
    <t>11;24</t>
  </si>
  <si>
    <t>11;25</t>
  </si>
  <si>
    <t>«19» марта 2019г.</t>
  </si>
  <si>
    <t>Итого расходов</t>
  </si>
  <si>
    <t>Количество квартир: 502 кв.</t>
  </si>
  <si>
    <t>Текущий  ремонт и содержание общего имущества.</t>
  </si>
  <si>
    <t xml:space="preserve">                     на 2021 год.</t>
  </si>
  <si>
    <t xml:space="preserve">Отчисления в страховые фонды, взносы по обязательному социальному страхованию от НС и ПЗ, взносы в ПФР </t>
  </si>
  <si>
    <t>«   » апреля 2021г.</t>
  </si>
  <si>
    <t>Обработка деревянных конструкций чердачных помещений огнезащитой, испытание кровельных оргаждений, замена и перезарядка огнетушителей согласно Правил противопожарного режима в РФ утверждённых постановлением Правительства РФ и СНиПов строительных норм и правил РФ "Пожарной безопасности зданий и сооружений".</t>
  </si>
  <si>
    <t>Средства съэкономленные  в 2020г. разрешается использовать в 2021г.</t>
  </si>
  <si>
    <t xml:space="preserve">Обслуживание, регулировка, ремонт и замена механизмов ворот и калиток. Ремонт и установка доводчиков на дверях. </t>
  </si>
  <si>
    <t>Платежи за дополнительное обслуживание собственников нежилых помещений.</t>
  </si>
  <si>
    <t>Восстановление и замена после актов вандализма общего имущества многоквартирных домов. Приобретение ручек, стекол, замков, ключей, информационных вывесок и т.п., ремонт почтовых ящиков.</t>
  </si>
  <si>
    <t>Непредвиденные и прочие расходы.</t>
  </si>
  <si>
    <t>Обязательные платежи на содержание и обслуживание общего имущества апрель 2021-март 2022г.</t>
  </si>
  <si>
    <t>Утепление промерзающих фасадов зданий. Восстановление отмостки. Укрепелние элементов облицовки стен, штукатурка и покраска фасадов. Ремонт и восстановление разрушенных участков, заделка выбоин бетонных и железобетонных конструкций.</t>
  </si>
  <si>
    <t>Доходы от аренды земельного участка ИП Ильинов А.</t>
  </si>
  <si>
    <t>Согласно фактическим затратам на чел.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</si>
</sst>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center" vertical="top" wrapText="1"/>
    </xf>
    <xf numFmtId="0" fontId="37" fillId="0" borderId="0" xfId="0" applyFont="1" applyAlignment="1">
      <alignment vertical="center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6" fontId="37" fillId="0" borderId="10" xfId="0" applyNumberFormat="1" applyFont="1" applyBorder="1" applyAlignment="1">
      <alignment horizontal="center" vertical="top" wrapText="1"/>
    </xf>
    <xf numFmtId="0" fontId="37" fillId="0" borderId="14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2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vertical="top"/>
    </xf>
    <xf numFmtId="0" fontId="0" fillId="0" borderId="10" xfId="0" applyBorder="1" applyAlignment="1">
      <alignment/>
    </xf>
    <xf numFmtId="0" fontId="37" fillId="0" borderId="17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 vertical="top" wrapText="1"/>
    </xf>
    <xf numFmtId="0" fontId="37" fillId="0" borderId="12" xfId="42" applyNumberFormat="1" applyFont="1" applyBorder="1" applyAlignment="1">
      <alignment horizontal="center" vertical="top" wrapText="1"/>
    </xf>
    <xf numFmtId="1" fontId="37" fillId="0" borderId="12" xfId="0" applyNumberFormat="1" applyFont="1" applyBorder="1" applyAlignment="1">
      <alignment horizontal="center" vertical="top" wrapText="1"/>
    </xf>
    <xf numFmtId="1" fontId="37" fillId="0" borderId="12" xfId="42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" fontId="38" fillId="0" borderId="12" xfId="0" applyNumberFormat="1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" fontId="37" fillId="0" borderId="10" xfId="0" applyNumberFormat="1" applyFont="1" applyBorder="1" applyAlignment="1">
      <alignment horizontal="left" vertical="center" wrapText="1" indent="1"/>
    </xf>
    <xf numFmtId="0" fontId="37" fillId="0" borderId="10" xfId="0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" fontId="38" fillId="0" borderId="12" xfId="0" applyNumberFormat="1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0" fontId="37" fillId="0" borderId="10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Border="1" applyAlignment="1">
      <alignment vertical="top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5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1" fontId="38" fillId="0" borderId="15" xfId="0" applyNumberFormat="1" applyFont="1" applyBorder="1" applyAlignment="1">
      <alignment horizontal="center" vertical="top" wrapText="1"/>
    </xf>
    <xf numFmtId="1" fontId="38" fillId="0" borderId="10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2" fontId="38" fillId="0" borderId="15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6" fontId="38" fillId="0" borderId="18" xfId="0" applyNumberFormat="1" applyFont="1" applyBorder="1" applyAlignment="1">
      <alignment horizontal="center" vertical="center" wrapText="1"/>
    </xf>
    <xf numFmtId="16" fontId="38" fillId="0" borderId="17" xfId="0" applyNumberFormat="1" applyFont="1" applyBorder="1" applyAlignment="1">
      <alignment horizontal="center" vertical="center" wrapText="1"/>
    </xf>
    <xf numFmtId="16" fontId="38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2" fontId="37" fillId="0" borderId="15" xfId="0" applyNumberFormat="1" applyFont="1" applyBorder="1" applyAlignment="1">
      <alignment horizontal="center" vertical="top" wrapText="1"/>
    </xf>
    <xf numFmtId="2" fontId="37" fillId="0" borderId="10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1" fontId="38" fillId="0" borderId="2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20">
      <selection activeCell="H17" sqref="H17"/>
    </sheetView>
  </sheetViews>
  <sheetFormatPr defaultColWidth="9.140625" defaultRowHeight="15"/>
  <cols>
    <col min="1" max="1" width="0.2890625" style="0" customWidth="1"/>
    <col min="2" max="2" width="6.57421875" style="0" customWidth="1"/>
    <col min="3" max="3" width="59.28125" style="0" customWidth="1"/>
    <col min="4" max="4" width="11.28125" style="0" customWidth="1"/>
    <col min="5" max="5" width="12.00390625" style="0" customWidth="1"/>
    <col min="6" max="6" width="8.8515625" style="23" customWidth="1"/>
    <col min="7" max="7" width="9.140625" style="0" customWidth="1"/>
  </cols>
  <sheetData>
    <row r="1" spans="4:7" ht="14.25">
      <c r="D1" s="1" t="s">
        <v>18</v>
      </c>
      <c r="E1" s="1"/>
      <c r="G1" s="1"/>
    </row>
    <row r="2" spans="3:5" ht="19.5" customHeight="1">
      <c r="C2" s="1" t="s">
        <v>15</v>
      </c>
      <c r="D2" s="1" t="s">
        <v>16</v>
      </c>
      <c r="E2" s="1"/>
    </row>
    <row r="3" spans="3:5" ht="16.5" customHeight="1">
      <c r="C3" s="1"/>
      <c r="D3" s="1" t="s">
        <v>17</v>
      </c>
      <c r="E3" s="1"/>
    </row>
    <row r="4" spans="4:7" ht="14.25">
      <c r="D4" t="s">
        <v>14</v>
      </c>
      <c r="G4" s="1"/>
    </row>
    <row r="5" spans="4:6" ht="14.25">
      <c r="D5" t="s">
        <v>140</v>
      </c>
      <c r="F5" s="24"/>
    </row>
    <row r="6" ht="14.25">
      <c r="C6" s="15" t="s">
        <v>25</v>
      </c>
    </row>
    <row r="7" ht="14.25">
      <c r="C7" s="15" t="s">
        <v>26</v>
      </c>
    </row>
    <row r="8" ht="14.25">
      <c r="C8" s="15" t="s">
        <v>94</v>
      </c>
    </row>
    <row r="9" ht="19.5" customHeight="1">
      <c r="B9" s="10" t="s">
        <v>23</v>
      </c>
    </row>
    <row r="10" ht="19.5" customHeight="1">
      <c r="B10" s="10" t="s">
        <v>24</v>
      </c>
    </row>
    <row r="11" ht="19.5" customHeight="1">
      <c r="B11" s="10" t="s">
        <v>22</v>
      </c>
    </row>
    <row r="12" ht="19.5" customHeight="1" thickBot="1">
      <c r="B12" s="10" t="s">
        <v>70</v>
      </c>
    </row>
    <row r="13" spans="2:6" ht="168.75" customHeight="1" thickBot="1">
      <c r="B13" s="30" t="s">
        <v>10</v>
      </c>
      <c r="C13" s="7" t="s">
        <v>0</v>
      </c>
      <c r="D13" s="5" t="s">
        <v>19</v>
      </c>
      <c r="E13" s="19" t="s">
        <v>20</v>
      </c>
      <c r="F13" s="21" t="s">
        <v>21</v>
      </c>
    </row>
    <row r="14" spans="2:6" ht="15" thickBot="1">
      <c r="B14" s="2">
        <v>1</v>
      </c>
      <c r="C14" s="3">
        <v>2</v>
      </c>
      <c r="D14" s="3">
        <v>3</v>
      </c>
      <c r="E14" s="3">
        <v>4</v>
      </c>
      <c r="F14" s="22">
        <v>5</v>
      </c>
    </row>
    <row r="15" spans="2:6" ht="22.5" customHeight="1" thickBot="1">
      <c r="B15" s="83" t="s">
        <v>1</v>
      </c>
      <c r="C15" s="84"/>
      <c r="D15" s="84"/>
      <c r="E15" s="84"/>
      <c r="F15" s="85"/>
    </row>
    <row r="16" spans="2:6" ht="31.5" customHeight="1" thickBot="1">
      <c r="B16" s="41" t="s">
        <v>5</v>
      </c>
      <c r="C16" s="28" t="s">
        <v>104</v>
      </c>
      <c r="D16" s="36">
        <f>E16/12</f>
        <v>92900.33333333333</v>
      </c>
      <c r="E16" s="6">
        <v>1114804</v>
      </c>
      <c r="F16" s="20">
        <f>D16/33084</f>
        <v>2.808013944303389</v>
      </c>
    </row>
    <row r="17" spans="2:6" ht="31.5" customHeight="1" thickBot="1">
      <c r="B17" s="78" t="s">
        <v>6</v>
      </c>
      <c r="C17" s="5" t="s">
        <v>86</v>
      </c>
      <c r="D17" s="36">
        <f>F17*33084.11</f>
        <v>638523.3230000001</v>
      </c>
      <c r="E17" s="35">
        <v>1277046</v>
      </c>
      <c r="F17" s="20">
        <v>19.3</v>
      </c>
    </row>
    <row r="18" spans="2:6" ht="31.5" customHeight="1" thickBot="1">
      <c r="B18" s="79"/>
      <c r="C18" s="5" t="s">
        <v>87</v>
      </c>
      <c r="D18" s="36">
        <f>F18*33084.11</f>
        <v>665983.1343</v>
      </c>
      <c r="E18" s="35">
        <v>6659830</v>
      </c>
      <c r="F18" s="20">
        <v>20.13</v>
      </c>
    </row>
    <row r="19" spans="1:6" ht="22.5" customHeight="1" thickBot="1">
      <c r="A19" t="s">
        <v>8</v>
      </c>
      <c r="B19" s="41" t="s">
        <v>7</v>
      </c>
      <c r="C19" s="4" t="s">
        <v>55</v>
      </c>
      <c r="D19" s="34">
        <f>E19/12</f>
        <v>28600</v>
      </c>
      <c r="E19" s="6">
        <v>343200</v>
      </c>
      <c r="F19" s="20">
        <f>D19/33084</f>
        <v>0.864466207230081</v>
      </c>
    </row>
    <row r="20" spans="2:6" ht="30.75" customHeight="1" thickBot="1">
      <c r="B20" s="46" t="s">
        <v>8</v>
      </c>
      <c r="C20" s="4" t="s">
        <v>112</v>
      </c>
      <c r="D20" s="36">
        <f>E20/12</f>
        <v>23450</v>
      </c>
      <c r="E20" s="6">
        <v>281400</v>
      </c>
      <c r="F20" s="20">
        <f>D20/33084</f>
        <v>0.7088018377463426</v>
      </c>
    </row>
    <row r="21" spans="2:6" ht="27" customHeight="1" thickBot="1">
      <c r="B21" s="46" t="s">
        <v>13</v>
      </c>
      <c r="C21" s="4" t="s">
        <v>56</v>
      </c>
      <c r="D21" s="34">
        <f>E21/12</f>
        <v>31300</v>
      </c>
      <c r="E21" s="6">
        <v>375600</v>
      </c>
      <c r="F21" s="20">
        <f>D21/33084</f>
        <v>0.9460766533671866</v>
      </c>
    </row>
    <row r="22" spans="2:6" ht="27.75" customHeight="1" thickBot="1">
      <c r="B22" s="41" t="s">
        <v>9</v>
      </c>
      <c r="C22" s="5" t="s">
        <v>57</v>
      </c>
      <c r="D22" s="34">
        <f>E22/12</f>
        <v>17000</v>
      </c>
      <c r="E22" s="6">
        <v>204000</v>
      </c>
      <c r="F22" s="20">
        <f>D22/33084</f>
        <v>0.5138435497521461</v>
      </c>
    </row>
    <row r="23" spans="2:6" ht="31.5" customHeight="1" thickBot="1">
      <c r="B23" s="46" t="s">
        <v>29</v>
      </c>
      <c r="C23" s="4" t="s">
        <v>73</v>
      </c>
      <c r="D23" s="65" t="s">
        <v>64</v>
      </c>
      <c r="E23" s="66"/>
      <c r="F23" s="67"/>
    </row>
    <row r="24" spans="2:6" ht="27.75" customHeight="1" thickBot="1">
      <c r="B24" s="41" t="s">
        <v>35</v>
      </c>
      <c r="C24" s="5" t="s">
        <v>69</v>
      </c>
      <c r="D24" s="65" t="s">
        <v>65</v>
      </c>
      <c r="E24" s="66"/>
      <c r="F24" s="67"/>
    </row>
    <row r="25" spans="2:6" ht="31.5" customHeight="1" thickBot="1">
      <c r="B25" s="70" t="s">
        <v>36</v>
      </c>
      <c r="C25" s="63" t="s">
        <v>30</v>
      </c>
      <c r="D25" s="68">
        <f>E25/12</f>
        <v>854656.6666666666</v>
      </c>
      <c r="E25" s="88">
        <f>SUM(E16:E22)</f>
        <v>10255880</v>
      </c>
      <c r="F25" s="20">
        <f>F16+F19+F20+F21+F22+(F17*1+F18*11)/12</f>
        <v>25.90203552573248</v>
      </c>
    </row>
    <row r="26" spans="2:6" ht="0.75" customHeight="1" thickBot="1">
      <c r="B26" s="71"/>
      <c r="C26" s="64"/>
      <c r="D26" s="69"/>
      <c r="E26" s="74"/>
      <c r="F26" s="20">
        <f>D26/34000</f>
        <v>0</v>
      </c>
    </row>
    <row r="27" spans="2:6" ht="15.75" customHeight="1" hidden="1" thickBot="1">
      <c r="B27" s="17"/>
      <c r="D27" s="3"/>
      <c r="E27" s="3"/>
      <c r="F27" s="27"/>
    </row>
    <row r="28" spans="2:6" ht="15.75" customHeight="1" hidden="1" thickBot="1">
      <c r="B28" s="17"/>
      <c r="C28" s="16"/>
      <c r="D28" s="17"/>
      <c r="E28" s="17"/>
      <c r="F28" s="20">
        <f>D28/34000</f>
        <v>0</v>
      </c>
    </row>
    <row r="29" spans="2:6" ht="24" customHeight="1" thickBot="1">
      <c r="B29" s="83" t="s">
        <v>2</v>
      </c>
      <c r="C29" s="84"/>
      <c r="D29" s="84"/>
      <c r="E29" s="84"/>
      <c r="F29" s="85"/>
    </row>
    <row r="30" spans="2:6" ht="27.75" customHeight="1" thickBot="1">
      <c r="B30" s="42" t="s">
        <v>37</v>
      </c>
      <c r="C30" s="75" t="s">
        <v>88</v>
      </c>
      <c r="D30" s="76"/>
      <c r="E30" s="76"/>
      <c r="F30" s="77"/>
    </row>
    <row r="31" spans="2:6" ht="23.25" customHeight="1" thickBot="1">
      <c r="B31" s="18" t="s">
        <v>106</v>
      </c>
      <c r="C31" s="4" t="s">
        <v>3</v>
      </c>
      <c r="D31" s="35">
        <f aca="true" t="shared" si="0" ref="D31:D36">E31/12</f>
        <v>3833.3333333333335</v>
      </c>
      <c r="E31" s="6">
        <v>46000</v>
      </c>
      <c r="F31" s="20">
        <f aca="true" t="shared" si="1" ref="F31:F36">D31/33084</f>
        <v>0.11586668278724863</v>
      </c>
    </row>
    <row r="32" spans="2:6" ht="45.75" customHeight="1" thickBot="1">
      <c r="B32" s="40" t="s">
        <v>107</v>
      </c>
      <c r="C32" s="4" t="s">
        <v>54</v>
      </c>
      <c r="D32" s="35">
        <f t="shared" si="0"/>
        <v>2500</v>
      </c>
      <c r="E32" s="6">
        <v>30000</v>
      </c>
      <c r="F32" s="20">
        <f t="shared" si="1"/>
        <v>0.07556522790472736</v>
      </c>
    </row>
    <row r="33" spans="2:6" ht="54.75" customHeight="1" thickBot="1">
      <c r="B33" s="40" t="s">
        <v>108</v>
      </c>
      <c r="C33" s="4" t="s">
        <v>52</v>
      </c>
      <c r="D33" s="35">
        <f t="shared" si="0"/>
        <v>1250</v>
      </c>
      <c r="E33" s="6">
        <v>15000</v>
      </c>
      <c r="F33" s="20">
        <f t="shared" si="1"/>
        <v>0.03778261395236368</v>
      </c>
    </row>
    <row r="34" spans="2:6" ht="39.75" customHeight="1" thickBot="1">
      <c r="B34" s="40" t="s">
        <v>109</v>
      </c>
      <c r="C34" s="4" t="s">
        <v>51</v>
      </c>
      <c r="D34" s="35">
        <f t="shared" si="0"/>
        <v>6666.666666666667</v>
      </c>
      <c r="E34" s="6">
        <v>80000</v>
      </c>
      <c r="F34" s="20">
        <f t="shared" si="1"/>
        <v>0.2015072744126063</v>
      </c>
    </row>
    <row r="35" spans="2:6" ht="29.25" customHeight="1" thickBot="1">
      <c r="B35" s="40" t="s">
        <v>110</v>
      </c>
      <c r="C35" s="4" t="s">
        <v>66</v>
      </c>
      <c r="D35" s="35">
        <f t="shared" si="0"/>
        <v>5833.333333333333</v>
      </c>
      <c r="E35" s="6">
        <v>70000</v>
      </c>
      <c r="F35" s="20">
        <f t="shared" si="1"/>
        <v>0.1763188651110305</v>
      </c>
    </row>
    <row r="36" spans="2:6" ht="27" customHeight="1" thickBot="1">
      <c r="B36" s="43" t="s">
        <v>111</v>
      </c>
      <c r="C36" s="4" t="s">
        <v>50</v>
      </c>
      <c r="D36" s="35">
        <f t="shared" si="0"/>
        <v>3500</v>
      </c>
      <c r="E36" s="6">
        <v>42000</v>
      </c>
      <c r="F36" s="20">
        <f t="shared" si="1"/>
        <v>0.1057913190666183</v>
      </c>
    </row>
    <row r="37" spans="2:6" ht="27.75" customHeight="1" thickBot="1">
      <c r="B37" s="42" t="s">
        <v>38</v>
      </c>
      <c r="C37" s="75" t="s">
        <v>49</v>
      </c>
      <c r="D37" s="76"/>
      <c r="E37" s="76"/>
      <c r="F37" s="77"/>
    </row>
    <row r="38" spans="2:9" ht="24.75" customHeight="1" thickBot="1">
      <c r="B38" s="45" t="s">
        <v>115</v>
      </c>
      <c r="C38" s="4" t="s">
        <v>61</v>
      </c>
      <c r="D38" s="35">
        <f aca="true" t="shared" si="2" ref="D38:D43">E38/12</f>
        <v>284583.3333333333</v>
      </c>
      <c r="E38" s="6">
        <v>3415000</v>
      </c>
      <c r="F38" s="20">
        <f>D38/33084</f>
        <v>8.601841776488131</v>
      </c>
      <c r="I38" s="44"/>
    </row>
    <row r="39" spans="2:6" ht="25.5" customHeight="1" thickBot="1">
      <c r="B39" s="40" t="s">
        <v>116</v>
      </c>
      <c r="C39" s="4" t="s">
        <v>62</v>
      </c>
      <c r="D39" s="35">
        <f t="shared" si="2"/>
        <v>71145.83333333333</v>
      </c>
      <c r="E39" s="6">
        <v>853750</v>
      </c>
      <c r="F39" s="20">
        <f aca="true" t="shared" si="3" ref="F39:F53">D39/33084</f>
        <v>2.1504604441220327</v>
      </c>
    </row>
    <row r="40" spans="2:6" ht="27.75" customHeight="1" thickBot="1">
      <c r="B40" s="40" t="s">
        <v>117</v>
      </c>
      <c r="C40" s="4" t="s">
        <v>71</v>
      </c>
      <c r="D40" s="35">
        <f t="shared" si="2"/>
        <v>20833.333333333332</v>
      </c>
      <c r="E40" s="6">
        <v>250000</v>
      </c>
      <c r="F40" s="20">
        <f>D40/33084</f>
        <v>0.6297102325393946</v>
      </c>
    </row>
    <row r="41" spans="2:6" ht="30" customHeight="1" thickBot="1">
      <c r="B41" s="40" t="s">
        <v>118</v>
      </c>
      <c r="C41" s="4" t="s">
        <v>58</v>
      </c>
      <c r="D41" s="35">
        <f t="shared" si="2"/>
        <v>122679.16666666667</v>
      </c>
      <c r="E41" s="6">
        <v>1472150</v>
      </c>
      <c r="F41" s="20">
        <f>D41/33084</f>
        <v>3.70811167533148</v>
      </c>
    </row>
    <row r="42" spans="2:6" ht="30" customHeight="1" thickBot="1">
      <c r="B42" s="40" t="s">
        <v>119</v>
      </c>
      <c r="C42" s="4" t="s">
        <v>63</v>
      </c>
      <c r="D42" s="35">
        <f t="shared" si="2"/>
        <v>50493.333333333336</v>
      </c>
      <c r="E42" s="6">
        <v>605920</v>
      </c>
      <c r="F42" s="20">
        <f>D42/33084</f>
        <v>1.5262160964010802</v>
      </c>
    </row>
    <row r="43" spans="2:6" ht="33" customHeight="1" thickBot="1">
      <c r="B43" s="40" t="s">
        <v>120</v>
      </c>
      <c r="C43" s="4" t="s">
        <v>80</v>
      </c>
      <c r="D43" s="35">
        <f t="shared" si="2"/>
        <v>5833.333333333333</v>
      </c>
      <c r="E43" s="6">
        <v>70000</v>
      </c>
      <c r="F43" s="20">
        <f t="shared" si="3"/>
        <v>0.1763188651110305</v>
      </c>
    </row>
    <row r="44" spans="2:6" ht="79.5" customHeight="1" thickBot="1">
      <c r="B44" s="40" t="s">
        <v>121</v>
      </c>
      <c r="C44" s="5" t="s">
        <v>78</v>
      </c>
      <c r="D44" s="35">
        <f aca="true" t="shared" si="4" ref="D44:D53">E44/12</f>
        <v>41666.666666666664</v>
      </c>
      <c r="E44" s="6">
        <v>500000</v>
      </c>
      <c r="F44" s="20">
        <f t="shared" si="3"/>
        <v>1.2594204650787892</v>
      </c>
    </row>
    <row r="45" spans="2:6" ht="54.75" customHeight="1" thickBot="1">
      <c r="B45" s="40" t="s">
        <v>122</v>
      </c>
      <c r="C45" s="4" t="s">
        <v>101</v>
      </c>
      <c r="D45" s="35">
        <f>E45/12</f>
        <v>3333.3333333333335</v>
      </c>
      <c r="E45" s="6">
        <v>40000</v>
      </c>
      <c r="F45" s="20">
        <f>D45/33084</f>
        <v>0.10075363720630315</v>
      </c>
    </row>
    <row r="46" spans="2:6" ht="69.75" customHeight="1" thickBot="1">
      <c r="B46" s="40" t="s">
        <v>123</v>
      </c>
      <c r="C46" s="4" t="s">
        <v>102</v>
      </c>
      <c r="D46" s="35">
        <f t="shared" si="4"/>
        <v>15833.333333333334</v>
      </c>
      <c r="E46" s="6">
        <v>190000</v>
      </c>
      <c r="F46" s="20">
        <f t="shared" si="3"/>
        <v>0.47857977672993995</v>
      </c>
    </row>
    <row r="47" spans="2:6" ht="39.75" customHeight="1" thickBot="1">
      <c r="B47" s="40" t="s">
        <v>124</v>
      </c>
      <c r="C47" s="4" t="s">
        <v>100</v>
      </c>
      <c r="D47" s="35">
        <f t="shared" si="4"/>
        <v>5833.333333333333</v>
      </c>
      <c r="E47" s="6">
        <v>70000</v>
      </c>
      <c r="F47" s="20">
        <f t="shared" si="3"/>
        <v>0.1763188651110305</v>
      </c>
    </row>
    <row r="48" spans="2:6" ht="45" customHeight="1" thickBot="1">
      <c r="B48" s="40" t="s">
        <v>125</v>
      </c>
      <c r="C48" s="4" t="s">
        <v>105</v>
      </c>
      <c r="D48" s="35">
        <f t="shared" si="4"/>
        <v>62500</v>
      </c>
      <c r="E48" s="6">
        <v>750000</v>
      </c>
      <c r="F48" s="20">
        <f t="shared" si="3"/>
        <v>1.889130697618184</v>
      </c>
    </row>
    <row r="49" spans="2:7" ht="42.75" customHeight="1" thickBot="1">
      <c r="B49" s="40" t="s">
        <v>126</v>
      </c>
      <c r="C49" s="4" t="s">
        <v>79</v>
      </c>
      <c r="D49" s="35">
        <f t="shared" si="4"/>
        <v>6330</v>
      </c>
      <c r="E49" s="6">
        <v>75960</v>
      </c>
      <c r="F49" s="20">
        <f t="shared" si="3"/>
        <v>0.1913311570547697</v>
      </c>
      <c r="G49">
        <v>75300</v>
      </c>
    </row>
    <row r="50" spans="2:6" ht="47.25" customHeight="1" thickBot="1">
      <c r="B50" s="40" t="s">
        <v>127</v>
      </c>
      <c r="C50" s="4" t="s">
        <v>89</v>
      </c>
      <c r="D50" s="35">
        <f t="shared" si="4"/>
        <v>12500</v>
      </c>
      <c r="E50" s="6">
        <v>150000</v>
      </c>
      <c r="F50" s="20">
        <f t="shared" si="3"/>
        <v>0.3778261395236368</v>
      </c>
    </row>
    <row r="51" spans="2:6" ht="30" customHeight="1" thickBot="1">
      <c r="B51" s="40" t="s">
        <v>128</v>
      </c>
      <c r="C51" s="4" t="s">
        <v>113</v>
      </c>
      <c r="D51" s="35">
        <f t="shared" si="4"/>
        <v>8333.333333333334</v>
      </c>
      <c r="E51" s="6">
        <v>100000</v>
      </c>
      <c r="F51" s="20">
        <f t="shared" si="3"/>
        <v>0.25188409301575787</v>
      </c>
    </row>
    <row r="52" spans="2:6" ht="59.25" customHeight="1" thickBot="1">
      <c r="B52" s="40" t="s">
        <v>129</v>
      </c>
      <c r="C52" s="4" t="s">
        <v>90</v>
      </c>
      <c r="D52" s="35">
        <f>E52/12</f>
        <v>22666.666666666668</v>
      </c>
      <c r="E52" s="6">
        <v>272000</v>
      </c>
      <c r="F52" s="20">
        <f>D52/33084</f>
        <v>0.6851247330028615</v>
      </c>
    </row>
    <row r="53" spans="2:6" ht="54.75" customHeight="1" thickBot="1">
      <c r="B53" s="40" t="s">
        <v>130</v>
      </c>
      <c r="C53" s="4" t="s">
        <v>96</v>
      </c>
      <c r="D53" s="35">
        <f t="shared" si="4"/>
        <v>5000</v>
      </c>
      <c r="E53" s="6">
        <v>60000</v>
      </c>
      <c r="F53" s="20">
        <f t="shared" si="3"/>
        <v>0.15113045580945472</v>
      </c>
    </row>
    <row r="54" spans="2:6" ht="93.75" customHeight="1" thickBot="1">
      <c r="B54" s="40" t="s">
        <v>131</v>
      </c>
      <c r="C54" s="4" t="s">
        <v>53</v>
      </c>
      <c r="D54" s="35">
        <f>E54/12</f>
        <v>8333.333333333334</v>
      </c>
      <c r="E54" s="6">
        <v>100000</v>
      </c>
      <c r="F54" s="20">
        <f aca="true" t="shared" si="5" ref="F54:F61">D54/33084</f>
        <v>0.25188409301575787</v>
      </c>
    </row>
    <row r="55" spans="2:6" ht="33" customHeight="1" thickBot="1">
      <c r="B55" s="40" t="s">
        <v>132</v>
      </c>
      <c r="C55" s="4" t="s">
        <v>95</v>
      </c>
      <c r="D55" s="35">
        <f aca="true" t="shared" si="6" ref="D55:D61">E55/12</f>
        <v>26333.333333333332</v>
      </c>
      <c r="E55" s="6">
        <v>316000</v>
      </c>
      <c r="F55" s="20">
        <f t="shared" si="5"/>
        <v>0.7959537339297948</v>
      </c>
    </row>
    <row r="56" spans="2:6" ht="97.5" customHeight="1" thickBot="1">
      <c r="B56" s="40" t="s">
        <v>133</v>
      </c>
      <c r="C56" s="4" t="s">
        <v>92</v>
      </c>
      <c r="D56" s="35">
        <f t="shared" si="6"/>
        <v>16666.666666666668</v>
      </c>
      <c r="E56" s="6">
        <v>200000</v>
      </c>
      <c r="F56" s="20">
        <f t="shared" si="5"/>
        <v>0.5037681860315157</v>
      </c>
    </row>
    <row r="57" spans="2:6" ht="41.25" customHeight="1" thickBot="1">
      <c r="B57" s="40" t="s">
        <v>134</v>
      </c>
      <c r="C57" s="4" t="s">
        <v>91</v>
      </c>
      <c r="D57" s="35">
        <f t="shared" si="6"/>
        <v>16666.666666666668</v>
      </c>
      <c r="E57" s="6">
        <v>200000</v>
      </c>
      <c r="F57" s="20">
        <f t="shared" si="5"/>
        <v>0.5037681860315157</v>
      </c>
    </row>
    <row r="58" spans="2:6" ht="48.75" customHeight="1" thickBot="1">
      <c r="B58" s="40" t="s">
        <v>135</v>
      </c>
      <c r="C58" s="4" t="s">
        <v>93</v>
      </c>
      <c r="D58" s="35">
        <f>E58/12</f>
        <v>8000</v>
      </c>
      <c r="E58" s="6">
        <v>96000</v>
      </c>
      <c r="F58" s="20">
        <f>D58/33084</f>
        <v>0.24180872929512756</v>
      </c>
    </row>
    <row r="59" spans="2:6" ht="34.5" customHeight="1" thickBot="1">
      <c r="B59" s="40" t="s">
        <v>136</v>
      </c>
      <c r="C59" s="4" t="s">
        <v>98</v>
      </c>
      <c r="D59" s="35">
        <f>E59/12</f>
        <v>2500</v>
      </c>
      <c r="E59" s="6">
        <v>30000</v>
      </c>
      <c r="F59" s="20">
        <f>D59/33084</f>
        <v>0.07556522790472736</v>
      </c>
    </row>
    <row r="60" spans="2:6" ht="70.5" customHeight="1" thickBot="1">
      <c r="B60" s="40" t="s">
        <v>137</v>
      </c>
      <c r="C60" s="5" t="s">
        <v>72</v>
      </c>
      <c r="D60" s="35">
        <f t="shared" si="6"/>
        <v>5416.666666666667</v>
      </c>
      <c r="E60" s="6">
        <v>65000</v>
      </c>
      <c r="F60" s="20">
        <f t="shared" si="5"/>
        <v>0.16372466046024262</v>
      </c>
    </row>
    <row r="61" spans="2:6" ht="31.5" customHeight="1" thickBot="1">
      <c r="B61" s="40" t="s">
        <v>138</v>
      </c>
      <c r="C61" s="4" t="s">
        <v>99</v>
      </c>
      <c r="D61" s="35">
        <f t="shared" si="6"/>
        <v>2500</v>
      </c>
      <c r="E61" s="6">
        <v>30000</v>
      </c>
      <c r="F61" s="20">
        <f t="shared" si="5"/>
        <v>0.07556522790472736</v>
      </c>
    </row>
    <row r="62" spans="2:6" ht="33" customHeight="1" thickBot="1">
      <c r="B62" s="40" t="s">
        <v>139</v>
      </c>
      <c r="C62" s="4" t="s">
        <v>114</v>
      </c>
      <c r="D62" s="35"/>
      <c r="E62" s="6"/>
      <c r="F62" s="20"/>
    </row>
    <row r="63" spans="2:6" ht="0.75" customHeight="1" hidden="1" thickBot="1">
      <c r="B63" s="39" t="s">
        <v>42</v>
      </c>
      <c r="C63" s="13"/>
      <c r="D63" s="14"/>
      <c r="E63" s="12"/>
      <c r="F63" s="20">
        <f>D63/33411.58</f>
        <v>0</v>
      </c>
    </row>
    <row r="64" spans="2:6" ht="23.25" customHeight="1" thickBot="1">
      <c r="B64" s="39" t="s">
        <v>40</v>
      </c>
      <c r="C64" s="63" t="s">
        <v>4</v>
      </c>
      <c r="D64" s="68">
        <f>D25</f>
        <v>854656.6666666666</v>
      </c>
      <c r="E64" s="68">
        <f>E25</f>
        <v>10255880</v>
      </c>
      <c r="F64" s="20"/>
    </row>
    <row r="65" spans="2:6" ht="15.75" customHeight="1" hidden="1" thickBot="1">
      <c r="B65" s="70" t="s">
        <v>41</v>
      </c>
      <c r="C65" s="72"/>
      <c r="D65" s="80"/>
      <c r="E65" s="80"/>
      <c r="F65" s="25">
        <f>D65/34000</f>
        <v>0</v>
      </c>
    </row>
    <row r="66" spans="2:6" ht="28.5" customHeight="1" thickBot="1">
      <c r="B66" s="71"/>
      <c r="C66" s="81" t="s">
        <v>12</v>
      </c>
      <c r="D66" s="73">
        <v>20.13</v>
      </c>
      <c r="E66" s="86"/>
      <c r="F66" s="20"/>
    </row>
    <row r="67" spans="2:6" ht="15" customHeight="1" hidden="1">
      <c r="B67" s="9"/>
      <c r="C67" s="82"/>
      <c r="D67" s="74"/>
      <c r="E67" s="87"/>
      <c r="F67" s="26">
        <f>D67/34000</f>
        <v>0</v>
      </c>
    </row>
    <row r="68" spans="2:6" ht="34.5" customHeight="1" thickBot="1">
      <c r="B68" s="37" t="s">
        <v>42</v>
      </c>
      <c r="C68" s="31" t="s">
        <v>11</v>
      </c>
      <c r="D68" s="57"/>
      <c r="E68" s="58"/>
      <c r="F68" s="59"/>
    </row>
    <row r="69" spans="2:6" ht="29.25" customHeight="1" thickBot="1">
      <c r="B69" s="38" t="s">
        <v>43</v>
      </c>
      <c r="C69" s="5" t="s">
        <v>77</v>
      </c>
      <c r="D69" s="57" t="s">
        <v>64</v>
      </c>
      <c r="E69" s="58"/>
      <c r="F69" s="59"/>
    </row>
    <row r="70" spans="2:6" ht="28.5" customHeight="1" thickBot="1">
      <c r="B70" s="37" t="s">
        <v>59</v>
      </c>
      <c r="C70" s="29" t="s">
        <v>31</v>
      </c>
      <c r="D70" s="57" t="s">
        <v>39</v>
      </c>
      <c r="E70" s="58"/>
      <c r="F70" s="59"/>
    </row>
    <row r="71" spans="2:6" ht="31.5" customHeight="1" thickBot="1">
      <c r="B71" s="37" t="s">
        <v>60</v>
      </c>
      <c r="C71" s="29" t="s">
        <v>34</v>
      </c>
      <c r="D71" s="57" t="s">
        <v>39</v>
      </c>
      <c r="E71" s="58"/>
      <c r="F71" s="59"/>
    </row>
    <row r="72" spans="2:6" ht="28.5" customHeight="1" thickBot="1">
      <c r="B72" s="37" t="s">
        <v>67</v>
      </c>
      <c r="C72" s="29" t="s">
        <v>32</v>
      </c>
      <c r="D72" s="57" t="s">
        <v>39</v>
      </c>
      <c r="E72" s="58"/>
      <c r="F72" s="59"/>
    </row>
    <row r="73" spans="2:6" ht="31.5" customHeight="1" thickBot="1">
      <c r="B73" s="37" t="s">
        <v>68</v>
      </c>
      <c r="C73" s="29" t="s">
        <v>33</v>
      </c>
      <c r="D73" s="57" t="s">
        <v>39</v>
      </c>
      <c r="E73" s="58"/>
      <c r="F73" s="59"/>
    </row>
    <row r="74" spans="2:6" ht="31.5" customHeight="1" thickBot="1">
      <c r="B74" s="37" t="s">
        <v>74</v>
      </c>
      <c r="C74" s="29" t="s">
        <v>48</v>
      </c>
      <c r="D74" s="57" t="s">
        <v>39</v>
      </c>
      <c r="E74" s="58"/>
      <c r="F74" s="59"/>
    </row>
    <row r="75" spans="2:6" ht="29.25" customHeight="1" thickBot="1">
      <c r="B75" s="37" t="s">
        <v>81</v>
      </c>
      <c r="C75" s="29" t="s">
        <v>44</v>
      </c>
      <c r="D75" s="57" t="s">
        <v>45</v>
      </c>
      <c r="E75" s="58"/>
      <c r="F75" s="59"/>
    </row>
    <row r="76" spans="2:6" ht="29.25" customHeight="1" thickBot="1">
      <c r="B76" s="37" t="s">
        <v>82</v>
      </c>
      <c r="C76" s="29" t="s">
        <v>75</v>
      </c>
      <c r="D76" s="57" t="s">
        <v>45</v>
      </c>
      <c r="E76" s="58"/>
      <c r="F76" s="59"/>
    </row>
    <row r="77" spans="2:6" ht="29.25" customHeight="1" thickBot="1">
      <c r="B77" s="37" t="s">
        <v>83</v>
      </c>
      <c r="C77" s="29" t="s">
        <v>46</v>
      </c>
      <c r="D77" s="60" t="s">
        <v>47</v>
      </c>
      <c r="E77" s="61"/>
      <c r="F77" s="62"/>
    </row>
    <row r="78" spans="2:6" ht="30.75" customHeight="1" thickBot="1">
      <c r="B78" s="37" t="s">
        <v>84</v>
      </c>
      <c r="C78" s="32" t="s">
        <v>76</v>
      </c>
      <c r="D78" s="57" t="s">
        <v>65</v>
      </c>
      <c r="E78" s="58"/>
      <c r="F78" s="59"/>
    </row>
    <row r="79" spans="2:6" ht="66.75" customHeight="1" thickBot="1">
      <c r="B79" s="37" t="s">
        <v>85</v>
      </c>
      <c r="C79" s="33" t="s">
        <v>103</v>
      </c>
      <c r="D79" s="60" t="s">
        <v>97</v>
      </c>
      <c r="E79" s="61"/>
      <c r="F79" s="62"/>
    </row>
    <row r="81" ht="14.25">
      <c r="B81" s="1" t="s">
        <v>28</v>
      </c>
    </row>
    <row r="82" ht="14.25">
      <c r="B82" s="1"/>
    </row>
    <row r="83" ht="21" customHeight="1">
      <c r="B83" s="1" t="s">
        <v>27</v>
      </c>
    </row>
    <row r="84" ht="14.25" customHeight="1">
      <c r="B84" s="1"/>
    </row>
    <row r="85" ht="21.75" customHeight="1">
      <c r="B85" s="8"/>
    </row>
    <row r="86" ht="15" customHeight="1">
      <c r="B86" s="8"/>
    </row>
    <row r="87" ht="21.75" customHeight="1">
      <c r="B87" s="1"/>
    </row>
    <row r="88" ht="13.5" customHeight="1">
      <c r="B88" s="1"/>
    </row>
    <row r="89" spans="2:5" ht="21.75" customHeight="1">
      <c r="B89" s="1"/>
      <c r="D89" s="1"/>
      <c r="E89" s="1"/>
    </row>
    <row r="90" spans="2:5" ht="15.75" customHeight="1">
      <c r="B90" s="1"/>
      <c r="D90" s="1"/>
      <c r="E90" s="1"/>
    </row>
    <row r="91" ht="23.25" customHeight="1"/>
    <row r="92" ht="13.5" customHeight="1"/>
    <row r="93" spans="2:10" ht="23.25" customHeight="1">
      <c r="B93" s="1"/>
      <c r="D93" s="1"/>
      <c r="E93" s="1"/>
      <c r="I93" s="11"/>
      <c r="J93" s="11"/>
    </row>
    <row r="94" spans="2:10" ht="17.25" customHeight="1">
      <c r="B94" s="1"/>
      <c r="D94" s="1"/>
      <c r="E94" s="1"/>
      <c r="I94" s="11"/>
      <c r="J94" s="11"/>
    </row>
    <row r="95" ht="20.25" customHeight="1"/>
    <row r="96" ht="13.5" customHeight="1"/>
    <row r="97" ht="21.75" customHeight="1"/>
  </sheetData>
  <sheetProtection/>
  <mergeCells count="30">
    <mergeCell ref="B17:B18"/>
    <mergeCell ref="D74:F74"/>
    <mergeCell ref="D64:D65"/>
    <mergeCell ref="C66:C67"/>
    <mergeCell ref="B15:F15"/>
    <mergeCell ref="B29:F29"/>
    <mergeCell ref="E66:E67"/>
    <mergeCell ref="C30:F30"/>
    <mergeCell ref="E64:E65"/>
    <mergeCell ref="E25:E26"/>
    <mergeCell ref="D76:F76"/>
    <mergeCell ref="C25:C26"/>
    <mergeCell ref="D23:F23"/>
    <mergeCell ref="D25:D26"/>
    <mergeCell ref="B25:B26"/>
    <mergeCell ref="C64:C65"/>
    <mergeCell ref="B65:B66"/>
    <mergeCell ref="D66:D67"/>
    <mergeCell ref="C37:F37"/>
    <mergeCell ref="D24:F24"/>
    <mergeCell ref="D73:F73"/>
    <mergeCell ref="D79:F79"/>
    <mergeCell ref="D78:F78"/>
    <mergeCell ref="D77:F77"/>
    <mergeCell ref="D68:F68"/>
    <mergeCell ref="D69:F69"/>
    <mergeCell ref="D70:F70"/>
    <mergeCell ref="D71:F71"/>
    <mergeCell ref="D72:F72"/>
    <mergeCell ref="D75:F75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6">
      <selection activeCell="L74" sqref="L74"/>
    </sheetView>
  </sheetViews>
  <sheetFormatPr defaultColWidth="9.140625" defaultRowHeight="15"/>
  <cols>
    <col min="1" max="1" width="0.2890625" style="0" customWidth="1"/>
    <col min="2" max="2" width="6.57421875" style="0" customWidth="1"/>
    <col min="3" max="3" width="58.7109375" style="0" customWidth="1"/>
    <col min="4" max="4" width="11.28125" style="0" customWidth="1"/>
    <col min="5" max="5" width="11.421875" style="0" customWidth="1"/>
    <col min="6" max="6" width="10.00390625" style="23" customWidth="1"/>
    <col min="7" max="7" width="9.140625" style="0" customWidth="1"/>
  </cols>
  <sheetData>
    <row r="1" spans="4:7" ht="14.25">
      <c r="D1" s="1" t="s">
        <v>18</v>
      </c>
      <c r="E1" s="1"/>
      <c r="G1" s="1"/>
    </row>
    <row r="2" spans="3:5" ht="19.5" customHeight="1">
      <c r="C2" s="1" t="s">
        <v>15</v>
      </c>
      <c r="D2" s="1" t="s">
        <v>16</v>
      </c>
      <c r="E2" s="1"/>
    </row>
    <row r="3" spans="3:5" ht="16.5" customHeight="1">
      <c r="C3" s="1"/>
      <c r="D3" s="1" t="s">
        <v>17</v>
      </c>
      <c r="E3" s="1"/>
    </row>
    <row r="4" spans="4:7" ht="14.25">
      <c r="D4" t="s">
        <v>14</v>
      </c>
      <c r="G4" s="1"/>
    </row>
    <row r="5" spans="4:6" ht="14.25">
      <c r="D5" t="s">
        <v>146</v>
      </c>
      <c r="F5" s="24"/>
    </row>
    <row r="6" ht="14.25">
      <c r="C6" s="15" t="s">
        <v>25</v>
      </c>
    </row>
    <row r="7" ht="14.25">
      <c r="C7" s="15" t="s">
        <v>26</v>
      </c>
    </row>
    <row r="8" ht="14.25">
      <c r="C8" s="15" t="s">
        <v>144</v>
      </c>
    </row>
    <row r="9" ht="19.5" customHeight="1">
      <c r="B9" s="10" t="s">
        <v>142</v>
      </c>
    </row>
    <row r="10" ht="19.5" customHeight="1">
      <c r="B10" s="10" t="s">
        <v>24</v>
      </c>
    </row>
    <row r="11" ht="19.5" customHeight="1">
      <c r="B11" s="10" t="s">
        <v>22</v>
      </c>
    </row>
    <row r="12" ht="19.5" customHeight="1" thickBot="1">
      <c r="B12" s="10" t="s">
        <v>70</v>
      </c>
    </row>
    <row r="13" spans="2:6" ht="168.75" customHeight="1" thickBot="1">
      <c r="B13" s="30" t="s">
        <v>10</v>
      </c>
      <c r="C13" s="7" t="s">
        <v>0</v>
      </c>
      <c r="D13" s="5" t="s">
        <v>19</v>
      </c>
      <c r="E13" s="19" t="s">
        <v>20</v>
      </c>
      <c r="F13" s="21" t="s">
        <v>21</v>
      </c>
    </row>
    <row r="14" spans="2:6" ht="15" thickBot="1">
      <c r="B14" s="2">
        <v>1</v>
      </c>
      <c r="C14" s="3">
        <v>2</v>
      </c>
      <c r="D14" s="3">
        <v>3</v>
      </c>
      <c r="E14" s="3">
        <v>4</v>
      </c>
      <c r="F14" s="22">
        <v>5</v>
      </c>
    </row>
    <row r="15" spans="2:6" ht="22.5" customHeight="1" thickBot="1">
      <c r="B15" s="83" t="s">
        <v>1</v>
      </c>
      <c r="C15" s="84"/>
      <c r="D15" s="84"/>
      <c r="E15" s="84"/>
      <c r="F15" s="85"/>
    </row>
    <row r="16" spans="2:6" ht="31.5" customHeight="1" thickBot="1">
      <c r="B16" s="41" t="s">
        <v>5</v>
      </c>
      <c r="C16" s="28" t="s">
        <v>148</v>
      </c>
      <c r="D16" s="36">
        <f>E16/12</f>
        <v>46969</v>
      </c>
      <c r="E16" s="35">
        <v>563628</v>
      </c>
      <c r="F16" s="54">
        <f>D16/33084.11</f>
        <v>1.419684555516228</v>
      </c>
    </row>
    <row r="17" spans="2:6" ht="31.5" customHeight="1" thickBot="1">
      <c r="B17" s="53" t="s">
        <v>6</v>
      </c>
      <c r="C17" s="5" t="s">
        <v>153</v>
      </c>
      <c r="D17" s="36">
        <f>F17*33084.11</f>
        <v>759942.0067</v>
      </c>
      <c r="E17" s="35">
        <f>D17*12</f>
        <v>9119304.080400001</v>
      </c>
      <c r="F17" s="20">
        <v>22.97</v>
      </c>
    </row>
    <row r="18" spans="1:6" ht="22.5" customHeight="1" thickBot="1">
      <c r="A18" t="s">
        <v>8</v>
      </c>
      <c r="B18" s="41" t="s">
        <v>7</v>
      </c>
      <c r="C18" s="4" t="s">
        <v>55</v>
      </c>
      <c r="D18" s="34">
        <f>E18/12</f>
        <v>20850</v>
      </c>
      <c r="E18" s="6">
        <f>67200+183000</f>
        <v>250200</v>
      </c>
      <c r="F18" s="20">
        <f>D18/33084</f>
        <v>0.6302140007254262</v>
      </c>
    </row>
    <row r="19" spans="2:6" ht="30.75" customHeight="1" thickBot="1">
      <c r="B19" s="47" t="s">
        <v>8</v>
      </c>
      <c r="C19" s="4" t="s">
        <v>150</v>
      </c>
      <c r="D19" s="36">
        <f>E19/12</f>
        <v>23450</v>
      </c>
      <c r="E19" s="6">
        <f>257400+24000</f>
        <v>281400</v>
      </c>
      <c r="F19" s="20">
        <f>D19/33084</f>
        <v>0.7088018377463426</v>
      </c>
    </row>
    <row r="20" spans="2:6" ht="27" customHeight="1" thickBot="1">
      <c r="B20" s="47" t="s">
        <v>13</v>
      </c>
      <c r="C20" s="4" t="s">
        <v>56</v>
      </c>
      <c r="D20" s="36">
        <f>E20/12</f>
        <v>32615.583333333332</v>
      </c>
      <c r="E20" s="6">
        <v>391387</v>
      </c>
      <c r="F20" s="20">
        <f>D20/33084</f>
        <v>0.9858415951315842</v>
      </c>
    </row>
    <row r="21" spans="2:6" ht="27" customHeight="1" thickBot="1">
      <c r="B21" s="41" t="s">
        <v>9</v>
      </c>
      <c r="C21" s="5" t="s">
        <v>155</v>
      </c>
      <c r="D21" s="34">
        <f>E21/12</f>
        <v>14375</v>
      </c>
      <c r="E21" s="6">
        <v>172500</v>
      </c>
      <c r="F21" s="20">
        <f>D21/33084</f>
        <v>0.4345000604521823</v>
      </c>
    </row>
    <row r="22" spans="2:6" ht="27.75" customHeight="1" thickBot="1">
      <c r="B22" s="41">
        <v>7</v>
      </c>
      <c r="C22" s="5" t="s">
        <v>57</v>
      </c>
      <c r="D22" s="34">
        <f>E22/12</f>
        <v>17000</v>
      </c>
      <c r="E22" s="6">
        <v>204000</v>
      </c>
      <c r="F22" s="20">
        <f>D22/33084</f>
        <v>0.5138435497521461</v>
      </c>
    </row>
    <row r="23" spans="2:6" ht="31.5" customHeight="1" thickBot="1">
      <c r="B23" s="47">
        <v>8</v>
      </c>
      <c r="C23" s="4" t="s">
        <v>73</v>
      </c>
      <c r="D23" s="65" t="s">
        <v>64</v>
      </c>
      <c r="E23" s="66"/>
      <c r="F23" s="67"/>
    </row>
    <row r="24" spans="2:6" ht="27.75" customHeight="1" thickBot="1">
      <c r="B24" s="41">
        <v>9</v>
      </c>
      <c r="C24" s="5" t="s">
        <v>69</v>
      </c>
      <c r="D24" s="65" t="s">
        <v>65</v>
      </c>
      <c r="E24" s="66"/>
      <c r="F24" s="89"/>
    </row>
    <row r="25" spans="2:6" ht="31.5" customHeight="1" thickBot="1">
      <c r="B25" s="70">
        <v>10</v>
      </c>
      <c r="C25" s="63" t="s">
        <v>30</v>
      </c>
      <c r="D25" s="68">
        <f>E25/12</f>
        <v>915201.5900333334</v>
      </c>
      <c r="E25" s="90">
        <f>SUM(E16:E22)</f>
        <v>10982419.080400001</v>
      </c>
      <c r="F25" s="56"/>
    </row>
    <row r="26" spans="2:6" ht="0.75" customHeight="1" thickBot="1">
      <c r="B26" s="71"/>
      <c r="C26" s="64"/>
      <c r="D26" s="69"/>
      <c r="E26" s="74"/>
      <c r="F26" s="55">
        <f>D26/34000</f>
        <v>0</v>
      </c>
    </row>
    <row r="27" spans="2:6" ht="15.75" customHeight="1" hidden="1" thickBot="1">
      <c r="B27" s="48"/>
      <c r="D27" s="3"/>
      <c r="E27" s="3"/>
      <c r="F27" s="27"/>
    </row>
    <row r="28" spans="2:6" ht="15.75" customHeight="1" hidden="1" thickBot="1">
      <c r="B28" s="48"/>
      <c r="C28" s="49"/>
      <c r="D28" s="48"/>
      <c r="E28" s="48"/>
      <c r="F28" s="20">
        <f>D28/34000</f>
        <v>0</v>
      </c>
    </row>
    <row r="29" spans="2:6" ht="24" customHeight="1" thickBot="1">
      <c r="B29" s="83" t="s">
        <v>2</v>
      </c>
      <c r="C29" s="84"/>
      <c r="D29" s="84"/>
      <c r="E29" s="84"/>
      <c r="F29" s="85"/>
    </row>
    <row r="30" spans="2:6" ht="27.75" customHeight="1" thickBot="1">
      <c r="B30" s="42" t="s">
        <v>37</v>
      </c>
      <c r="C30" s="75" t="s">
        <v>88</v>
      </c>
      <c r="D30" s="76"/>
      <c r="E30" s="76"/>
      <c r="F30" s="77"/>
    </row>
    <row r="31" spans="2:6" ht="23.25" customHeight="1" thickBot="1">
      <c r="B31" s="18" t="s">
        <v>106</v>
      </c>
      <c r="C31" s="4" t="s">
        <v>3</v>
      </c>
      <c r="D31" s="35">
        <f aca="true" t="shared" si="0" ref="D31:D36">E31/12</f>
        <v>8000</v>
      </c>
      <c r="E31" s="6">
        <v>96000</v>
      </c>
      <c r="F31" s="20">
        <f aca="true" t="shared" si="1" ref="F31:F36">D31/33084</f>
        <v>0.24180872929512756</v>
      </c>
    </row>
    <row r="32" spans="2:6" ht="45.75" customHeight="1" thickBot="1">
      <c r="B32" s="40" t="s">
        <v>107</v>
      </c>
      <c r="C32" s="4" t="s">
        <v>54</v>
      </c>
      <c r="D32" s="35">
        <f t="shared" si="0"/>
        <v>2500</v>
      </c>
      <c r="E32" s="6">
        <v>30000</v>
      </c>
      <c r="F32" s="20">
        <f t="shared" si="1"/>
        <v>0.07556522790472736</v>
      </c>
    </row>
    <row r="33" spans="2:6" ht="54.75" customHeight="1" thickBot="1">
      <c r="B33" s="40" t="s">
        <v>108</v>
      </c>
      <c r="C33" s="4" t="s">
        <v>52</v>
      </c>
      <c r="D33" s="35">
        <f t="shared" si="0"/>
        <v>1250</v>
      </c>
      <c r="E33" s="6">
        <v>15000</v>
      </c>
      <c r="F33" s="20">
        <f t="shared" si="1"/>
        <v>0.03778261395236368</v>
      </c>
    </row>
    <row r="34" spans="2:6" ht="39.75" customHeight="1" thickBot="1">
      <c r="B34" s="40" t="s">
        <v>109</v>
      </c>
      <c r="C34" s="4" t="s">
        <v>51</v>
      </c>
      <c r="D34" s="35">
        <f t="shared" si="0"/>
        <v>5000</v>
      </c>
      <c r="E34" s="6">
        <v>60000</v>
      </c>
      <c r="F34" s="20">
        <f t="shared" si="1"/>
        <v>0.15113045580945472</v>
      </c>
    </row>
    <row r="35" spans="2:6" ht="29.25" customHeight="1" thickBot="1">
      <c r="B35" s="40" t="s">
        <v>110</v>
      </c>
      <c r="C35" s="4" t="s">
        <v>66</v>
      </c>
      <c r="D35" s="35">
        <f t="shared" si="0"/>
        <v>5000</v>
      </c>
      <c r="E35" s="6">
        <v>60000</v>
      </c>
      <c r="F35" s="20">
        <f t="shared" si="1"/>
        <v>0.15113045580945472</v>
      </c>
    </row>
    <row r="36" spans="2:6" ht="27" customHeight="1" thickBot="1">
      <c r="B36" s="43" t="s">
        <v>111</v>
      </c>
      <c r="C36" s="4" t="s">
        <v>50</v>
      </c>
      <c r="D36" s="35">
        <f t="shared" si="0"/>
        <v>3500</v>
      </c>
      <c r="E36" s="6">
        <v>42000</v>
      </c>
      <c r="F36" s="20">
        <f t="shared" si="1"/>
        <v>0.1057913190666183</v>
      </c>
    </row>
    <row r="37" spans="2:6" ht="27.75" customHeight="1" thickBot="1">
      <c r="B37" s="42" t="s">
        <v>38</v>
      </c>
      <c r="C37" s="75" t="s">
        <v>49</v>
      </c>
      <c r="D37" s="76"/>
      <c r="E37" s="76"/>
      <c r="F37" s="77"/>
    </row>
    <row r="38" spans="2:9" ht="24.75" customHeight="1" thickBot="1">
      <c r="B38" s="45" t="s">
        <v>115</v>
      </c>
      <c r="C38" s="4" t="s">
        <v>61</v>
      </c>
      <c r="D38" s="35">
        <f aca="true" t="shared" si="2" ref="D38:D43">E38/12</f>
        <v>348287</v>
      </c>
      <c r="E38" s="6">
        <v>4179444</v>
      </c>
      <c r="F38" s="20">
        <f>D38/33084</f>
        <v>10.527354612501512</v>
      </c>
      <c r="I38" s="44"/>
    </row>
    <row r="39" spans="2:6" ht="25.5" customHeight="1" thickBot="1">
      <c r="B39" s="40" t="s">
        <v>116</v>
      </c>
      <c r="C39" s="4" t="s">
        <v>62</v>
      </c>
      <c r="D39" s="35">
        <f t="shared" si="2"/>
        <v>87071.75</v>
      </c>
      <c r="E39" s="6">
        <f>E38/100*25</f>
        <v>1044861</v>
      </c>
      <c r="F39" s="20">
        <f aca="true" t="shared" si="3" ref="F39:F61">D39/33084</f>
        <v>2.631838653125378</v>
      </c>
    </row>
    <row r="40" spans="2:6" ht="27.75" customHeight="1" thickBot="1">
      <c r="B40" s="40" t="s">
        <v>117</v>
      </c>
      <c r="C40" s="4" t="s">
        <v>63</v>
      </c>
      <c r="D40" s="35">
        <f t="shared" si="2"/>
        <v>47783.833333333336</v>
      </c>
      <c r="E40" s="6">
        <v>573406</v>
      </c>
      <c r="F40" s="20">
        <f t="shared" si="3"/>
        <v>1.4443185023979366</v>
      </c>
    </row>
    <row r="41" spans="2:7" ht="30" customHeight="1" thickBot="1">
      <c r="B41" s="40" t="s">
        <v>118</v>
      </c>
      <c r="C41" s="4" t="s">
        <v>145</v>
      </c>
      <c r="D41" s="35">
        <f t="shared" si="2"/>
        <v>145909.06016666666</v>
      </c>
      <c r="E41" s="35">
        <f>SUM(E38:E40)/100*30.2</f>
        <v>1750908.722</v>
      </c>
      <c r="F41" s="20">
        <f>D41/33084</f>
        <v>4.410260553943497</v>
      </c>
      <c r="G41" s="52"/>
    </row>
    <row r="42" spans="2:6" ht="30" customHeight="1" thickBot="1">
      <c r="B42" s="40" t="s">
        <v>119</v>
      </c>
      <c r="C42" s="4" t="s">
        <v>71</v>
      </c>
      <c r="D42" s="35">
        <f t="shared" si="2"/>
        <v>17500</v>
      </c>
      <c r="E42" s="6">
        <v>210000</v>
      </c>
      <c r="F42" s="20">
        <f>D42/33084</f>
        <v>0.5289565953330915</v>
      </c>
    </row>
    <row r="43" spans="2:6" ht="33" customHeight="1" thickBot="1">
      <c r="B43" s="40" t="s">
        <v>120</v>
      </c>
      <c r="C43" s="4" t="s">
        <v>80</v>
      </c>
      <c r="D43" s="35">
        <f t="shared" si="2"/>
        <v>5000</v>
      </c>
      <c r="E43" s="6">
        <v>60000</v>
      </c>
      <c r="F43" s="20">
        <f t="shared" si="3"/>
        <v>0.15113045580945472</v>
      </c>
    </row>
    <row r="44" spans="2:6" ht="79.5" customHeight="1" thickBot="1">
      <c r="B44" s="40" t="s">
        <v>121</v>
      </c>
      <c r="C44" s="5" t="s">
        <v>78</v>
      </c>
      <c r="D44" s="35">
        <f aca="true" t="shared" si="4" ref="D44:D53">E44/12</f>
        <v>6250</v>
      </c>
      <c r="E44" s="6">
        <v>75000</v>
      </c>
      <c r="F44" s="20">
        <f t="shared" si="3"/>
        <v>0.1889130697618184</v>
      </c>
    </row>
    <row r="45" spans="2:6" ht="54.75" customHeight="1" thickBot="1">
      <c r="B45" s="40" t="s">
        <v>122</v>
      </c>
      <c r="C45" s="4" t="s">
        <v>151</v>
      </c>
      <c r="D45" s="35">
        <f>E45/12</f>
        <v>1833.3333333333333</v>
      </c>
      <c r="E45" s="6">
        <v>22000</v>
      </c>
      <c r="F45" s="20">
        <f>D45/33084</f>
        <v>0.05541450046346673</v>
      </c>
    </row>
    <row r="46" spans="2:6" ht="69.75" customHeight="1" thickBot="1">
      <c r="B46" s="40" t="s">
        <v>123</v>
      </c>
      <c r="C46" s="4" t="s">
        <v>102</v>
      </c>
      <c r="D46" s="35">
        <f t="shared" si="4"/>
        <v>7416.666666666667</v>
      </c>
      <c r="E46" s="6">
        <v>89000</v>
      </c>
      <c r="F46" s="20">
        <f t="shared" si="3"/>
        <v>0.2241768427840245</v>
      </c>
    </row>
    <row r="47" spans="2:6" ht="39.75" customHeight="1" thickBot="1">
      <c r="B47" s="40" t="s">
        <v>124</v>
      </c>
      <c r="C47" s="4" t="s">
        <v>100</v>
      </c>
      <c r="D47" s="35">
        <f t="shared" si="4"/>
        <v>3750</v>
      </c>
      <c r="E47" s="6">
        <v>45000</v>
      </c>
      <c r="F47" s="20">
        <f t="shared" si="3"/>
        <v>0.11334784185709104</v>
      </c>
    </row>
    <row r="48" spans="2:6" ht="45" customHeight="1" thickBot="1">
      <c r="B48" s="40" t="s">
        <v>125</v>
      </c>
      <c r="C48" s="4" t="s">
        <v>105</v>
      </c>
      <c r="D48" s="35">
        <f t="shared" si="4"/>
        <v>75318.75</v>
      </c>
      <c r="E48" s="6">
        <v>903825</v>
      </c>
      <c r="F48" s="20">
        <f t="shared" si="3"/>
        <v>2.2765914036996735</v>
      </c>
    </row>
    <row r="49" spans="2:6" ht="42.75" customHeight="1" thickBot="1">
      <c r="B49" s="40" t="s">
        <v>126</v>
      </c>
      <c r="C49" s="4" t="s">
        <v>79</v>
      </c>
      <c r="D49" s="35">
        <f t="shared" si="4"/>
        <v>6400</v>
      </c>
      <c r="E49" s="6">
        <v>76800</v>
      </c>
      <c r="F49" s="20">
        <f t="shared" si="3"/>
        <v>0.19344698343610203</v>
      </c>
    </row>
    <row r="50" spans="2:6" ht="47.25" customHeight="1" thickBot="1">
      <c r="B50" s="40" t="s">
        <v>127</v>
      </c>
      <c r="C50" s="4" t="s">
        <v>149</v>
      </c>
      <c r="D50" s="35">
        <f t="shared" si="4"/>
        <v>3333.3333333333335</v>
      </c>
      <c r="E50" s="6">
        <v>40000</v>
      </c>
      <c r="F50" s="20">
        <f t="shared" si="3"/>
        <v>0.10075363720630315</v>
      </c>
    </row>
    <row r="51" spans="2:6" ht="30" customHeight="1" thickBot="1">
      <c r="B51" s="40" t="s">
        <v>128</v>
      </c>
      <c r="C51" s="4" t="s">
        <v>113</v>
      </c>
      <c r="D51" s="35">
        <f t="shared" si="4"/>
        <v>4166.666666666667</v>
      </c>
      <c r="E51" s="6">
        <v>50000</v>
      </c>
      <c r="F51" s="20">
        <f t="shared" si="3"/>
        <v>0.12594204650787894</v>
      </c>
    </row>
    <row r="52" spans="2:6" ht="75" customHeight="1" thickBot="1">
      <c r="B52" s="40" t="s">
        <v>129</v>
      </c>
      <c r="C52" s="4" t="s">
        <v>154</v>
      </c>
      <c r="D52" s="35">
        <f>E52/12</f>
        <v>62500</v>
      </c>
      <c r="E52" s="6">
        <v>750000</v>
      </c>
      <c r="F52" s="20">
        <f>D52/33084</f>
        <v>1.889130697618184</v>
      </c>
    </row>
    <row r="53" spans="2:6" ht="54.75" customHeight="1" thickBot="1">
      <c r="B53" s="40" t="s">
        <v>130</v>
      </c>
      <c r="C53" s="4" t="s">
        <v>96</v>
      </c>
      <c r="D53" s="35">
        <f t="shared" si="4"/>
        <v>6250</v>
      </c>
      <c r="E53" s="6">
        <v>75000</v>
      </c>
      <c r="F53" s="20">
        <f t="shared" si="3"/>
        <v>0.1889130697618184</v>
      </c>
    </row>
    <row r="54" spans="2:6" ht="93.75" customHeight="1" thickBot="1">
      <c r="B54" s="40" t="s">
        <v>131</v>
      </c>
      <c r="C54" s="4" t="s">
        <v>53</v>
      </c>
      <c r="D54" s="35">
        <f>E54/12</f>
        <v>12416.666666666666</v>
      </c>
      <c r="E54" s="6">
        <v>149000</v>
      </c>
      <c r="F54" s="20">
        <f t="shared" si="3"/>
        <v>0.3753072985934792</v>
      </c>
    </row>
    <row r="55" spans="2:6" ht="93.75" customHeight="1" thickBot="1">
      <c r="B55" s="40" t="s">
        <v>132</v>
      </c>
      <c r="C55" s="4" t="s">
        <v>147</v>
      </c>
      <c r="D55" s="35">
        <f>E55/12</f>
        <v>12500</v>
      </c>
      <c r="E55" s="6">
        <v>150000</v>
      </c>
      <c r="F55" s="20">
        <f t="shared" si="3"/>
        <v>0.3778261395236368</v>
      </c>
    </row>
    <row r="56" spans="2:6" ht="97.5" customHeight="1" thickBot="1">
      <c r="B56" s="40" t="s">
        <v>133</v>
      </c>
      <c r="C56" s="4" t="s">
        <v>92</v>
      </c>
      <c r="D56" s="35">
        <f aca="true" t="shared" si="5" ref="D56:D61">E56/12</f>
        <v>20020.833333333332</v>
      </c>
      <c r="E56" s="6">
        <v>240250</v>
      </c>
      <c r="F56" s="20">
        <f t="shared" si="3"/>
        <v>0.6051515334703582</v>
      </c>
    </row>
    <row r="57" spans="2:6" ht="41.25" customHeight="1" thickBot="1">
      <c r="B57" s="40" t="s">
        <v>134</v>
      </c>
      <c r="C57" s="4" t="s">
        <v>91</v>
      </c>
      <c r="D57" s="35">
        <f t="shared" si="5"/>
        <v>8333.333333333334</v>
      </c>
      <c r="E57" s="6">
        <v>100000</v>
      </c>
      <c r="F57" s="20">
        <f t="shared" si="3"/>
        <v>0.25188409301575787</v>
      </c>
    </row>
    <row r="58" spans="2:6" ht="48.75" customHeight="1" thickBot="1">
      <c r="B58" s="40" t="s">
        <v>135</v>
      </c>
      <c r="C58" s="4" t="s">
        <v>93</v>
      </c>
      <c r="D58" s="35">
        <f>E58/12</f>
        <v>1250</v>
      </c>
      <c r="E58" s="6">
        <v>15000</v>
      </c>
      <c r="F58" s="20">
        <f>D58/33084</f>
        <v>0.03778261395236368</v>
      </c>
    </row>
    <row r="59" spans="2:6" ht="34.5" customHeight="1" thickBot="1">
      <c r="B59" s="40" t="s">
        <v>136</v>
      </c>
      <c r="C59" s="4" t="s">
        <v>143</v>
      </c>
      <c r="D59" s="35">
        <f>E59/12</f>
        <v>2500</v>
      </c>
      <c r="E59" s="6">
        <v>30000</v>
      </c>
      <c r="F59" s="20">
        <f>D59/33084</f>
        <v>0.07556522790472736</v>
      </c>
    </row>
    <row r="60" spans="2:6" ht="70.5" customHeight="1" thickBot="1">
      <c r="B60" s="40" t="s">
        <v>137</v>
      </c>
      <c r="C60" s="5" t="s">
        <v>72</v>
      </c>
      <c r="D60" s="35">
        <f t="shared" si="5"/>
        <v>2500</v>
      </c>
      <c r="E60" s="6">
        <v>30000</v>
      </c>
      <c r="F60" s="20">
        <f t="shared" si="3"/>
        <v>0.07556522790472736</v>
      </c>
    </row>
    <row r="61" spans="2:6" ht="31.5" customHeight="1" thickBot="1">
      <c r="B61" s="40" t="s">
        <v>138</v>
      </c>
      <c r="C61" s="4" t="s">
        <v>152</v>
      </c>
      <c r="D61" s="35">
        <f t="shared" si="5"/>
        <v>1660.3333333333333</v>
      </c>
      <c r="E61" s="6">
        <v>19924</v>
      </c>
      <c r="F61" s="20">
        <f t="shared" si="3"/>
        <v>0.050185386692459595</v>
      </c>
    </row>
    <row r="62" spans="2:6" ht="33" customHeight="1" thickBot="1">
      <c r="B62" s="39" t="s">
        <v>40</v>
      </c>
      <c r="C62" s="50" t="s">
        <v>141</v>
      </c>
      <c r="D62" s="51">
        <f>E62/12</f>
        <v>915201.5601666666</v>
      </c>
      <c r="E62" s="7">
        <f>SUM(E31:E61)</f>
        <v>10982418.722</v>
      </c>
      <c r="F62" s="20"/>
    </row>
    <row r="63" spans="2:6" ht="0.75" customHeight="1" hidden="1" thickBot="1">
      <c r="B63" s="39" t="s">
        <v>42</v>
      </c>
      <c r="C63" s="49"/>
      <c r="D63" s="48"/>
      <c r="E63" s="48"/>
      <c r="F63" s="20">
        <f>D63/33411.58</f>
        <v>0</v>
      </c>
    </row>
    <row r="64" spans="2:6" ht="23.25" customHeight="1" thickBot="1">
      <c r="B64" s="39" t="s">
        <v>41</v>
      </c>
      <c r="C64" s="63" t="s">
        <v>4</v>
      </c>
      <c r="D64" s="68">
        <f>D25-D62</f>
        <v>0.029866666765883565</v>
      </c>
      <c r="E64" s="68">
        <f>E25-E62</f>
        <v>0.35840000212192535</v>
      </c>
      <c r="F64" s="20"/>
    </row>
    <row r="65" spans="2:6" ht="15.75" customHeight="1" hidden="1" thickBot="1">
      <c r="B65" s="70" t="s">
        <v>42</v>
      </c>
      <c r="C65" s="72"/>
      <c r="D65" s="80"/>
      <c r="E65" s="80"/>
      <c r="F65" s="25">
        <f>D65/34000</f>
        <v>0</v>
      </c>
    </row>
    <row r="66" spans="2:6" ht="28.5" customHeight="1" thickBot="1">
      <c r="B66" s="71"/>
      <c r="C66" s="81" t="s">
        <v>12</v>
      </c>
      <c r="D66" s="73">
        <v>22.97</v>
      </c>
      <c r="E66" s="86"/>
      <c r="F66" s="20"/>
    </row>
    <row r="67" spans="2:6" ht="15" customHeight="1" hidden="1">
      <c r="B67" s="9"/>
      <c r="C67" s="82"/>
      <c r="D67" s="74"/>
      <c r="E67" s="87"/>
      <c r="F67" s="26">
        <f>D67/34000</f>
        <v>0</v>
      </c>
    </row>
    <row r="68" spans="2:6" ht="34.5" customHeight="1" thickBot="1">
      <c r="B68" s="37" t="s">
        <v>43</v>
      </c>
      <c r="C68" s="31" t="s">
        <v>11</v>
      </c>
      <c r="D68" s="57"/>
      <c r="E68" s="58"/>
      <c r="F68" s="59"/>
    </row>
    <row r="69" spans="2:6" ht="29.25" customHeight="1" thickBot="1">
      <c r="B69" s="38" t="s">
        <v>59</v>
      </c>
      <c r="C69" s="5" t="s">
        <v>77</v>
      </c>
      <c r="D69" s="57" t="s">
        <v>64</v>
      </c>
      <c r="E69" s="58"/>
      <c r="F69" s="59"/>
    </row>
    <row r="70" spans="2:6" ht="28.5" customHeight="1" thickBot="1">
      <c r="B70" s="37" t="s">
        <v>60</v>
      </c>
      <c r="C70" s="29" t="s">
        <v>31</v>
      </c>
      <c r="D70" s="57" t="s">
        <v>39</v>
      </c>
      <c r="E70" s="58"/>
      <c r="F70" s="59"/>
    </row>
    <row r="71" spans="2:6" ht="31.5" customHeight="1" thickBot="1">
      <c r="B71" s="37" t="s">
        <v>67</v>
      </c>
      <c r="C71" s="29" t="s">
        <v>34</v>
      </c>
      <c r="D71" s="57" t="s">
        <v>39</v>
      </c>
      <c r="E71" s="58"/>
      <c r="F71" s="59"/>
    </row>
    <row r="72" spans="2:6" ht="28.5" customHeight="1" thickBot="1">
      <c r="B72" s="37" t="s">
        <v>68</v>
      </c>
      <c r="C72" s="29" t="s">
        <v>32</v>
      </c>
      <c r="D72" s="57" t="s">
        <v>39</v>
      </c>
      <c r="E72" s="58"/>
      <c r="F72" s="59"/>
    </row>
    <row r="73" spans="2:6" ht="31.5" customHeight="1" thickBot="1">
      <c r="B73" s="37" t="s">
        <v>74</v>
      </c>
      <c r="C73" s="29" t="s">
        <v>33</v>
      </c>
      <c r="D73" s="57" t="s">
        <v>39</v>
      </c>
      <c r="E73" s="58"/>
      <c r="F73" s="59"/>
    </row>
    <row r="74" spans="2:6" ht="31.5" customHeight="1" thickBot="1">
      <c r="B74" s="37" t="s">
        <v>81</v>
      </c>
      <c r="C74" s="29" t="s">
        <v>48</v>
      </c>
      <c r="D74" s="57" t="s">
        <v>39</v>
      </c>
      <c r="E74" s="58"/>
      <c r="F74" s="59"/>
    </row>
    <row r="75" spans="2:6" ht="29.25" customHeight="1" thickBot="1">
      <c r="B75" s="37" t="s">
        <v>82</v>
      </c>
      <c r="C75" s="29" t="s">
        <v>44</v>
      </c>
      <c r="D75" s="57" t="s">
        <v>156</v>
      </c>
      <c r="E75" s="58"/>
      <c r="F75" s="59"/>
    </row>
    <row r="76" spans="2:6" ht="29.25" customHeight="1" thickBot="1">
      <c r="B76" s="37" t="s">
        <v>83</v>
      </c>
      <c r="C76" s="29" t="s">
        <v>75</v>
      </c>
      <c r="D76" s="57" t="s">
        <v>45</v>
      </c>
      <c r="E76" s="58"/>
      <c r="F76" s="59"/>
    </row>
    <row r="77" spans="2:6" ht="29.25" customHeight="1" thickBot="1">
      <c r="B77" s="37" t="s">
        <v>84</v>
      </c>
      <c r="C77" s="29" t="s">
        <v>46</v>
      </c>
      <c r="D77" s="60" t="s">
        <v>47</v>
      </c>
      <c r="E77" s="61"/>
      <c r="F77" s="62"/>
    </row>
    <row r="78" spans="2:6" ht="30.75" customHeight="1" thickBot="1">
      <c r="B78" s="37" t="s">
        <v>85</v>
      </c>
      <c r="C78" s="32" t="s">
        <v>76</v>
      </c>
      <c r="D78" s="57" t="s">
        <v>65</v>
      </c>
      <c r="E78" s="58"/>
      <c r="F78" s="59"/>
    </row>
    <row r="80" ht="14.25">
      <c r="B80" s="1" t="s">
        <v>28</v>
      </c>
    </row>
    <row r="81" ht="14.25">
      <c r="B81" s="1"/>
    </row>
    <row r="82" ht="21" customHeight="1">
      <c r="B82" s="1" t="s">
        <v>27</v>
      </c>
    </row>
    <row r="83" ht="14.25" customHeight="1">
      <c r="B83" s="1"/>
    </row>
    <row r="84" ht="21.75" customHeight="1">
      <c r="B84" s="8"/>
    </row>
    <row r="85" ht="15" customHeight="1">
      <c r="B85" s="8"/>
    </row>
    <row r="86" ht="21.75" customHeight="1">
      <c r="B86" s="1"/>
    </row>
    <row r="87" ht="13.5" customHeight="1">
      <c r="B87" s="1"/>
    </row>
    <row r="88" spans="2:5" ht="21.75" customHeight="1">
      <c r="B88" s="1"/>
      <c r="D88" s="1"/>
      <c r="E88" s="1"/>
    </row>
    <row r="89" spans="2:5" ht="15.75" customHeight="1">
      <c r="B89" s="1"/>
      <c r="D89" s="1"/>
      <c r="E89" s="1"/>
    </row>
    <row r="90" ht="23.25" customHeight="1"/>
    <row r="91" ht="13.5" customHeight="1"/>
    <row r="92" spans="2:10" ht="23.25" customHeight="1">
      <c r="B92" s="1"/>
      <c r="D92" s="1"/>
      <c r="E92" s="1"/>
      <c r="I92" s="11"/>
      <c r="J92" s="11"/>
    </row>
    <row r="93" spans="2:10" ht="17.25" customHeight="1">
      <c r="B93" s="1"/>
      <c r="D93" s="1"/>
      <c r="E93" s="1"/>
      <c r="I93" s="11"/>
      <c r="J93" s="11"/>
    </row>
    <row r="94" ht="20.25" customHeight="1"/>
    <row r="95" ht="13.5" customHeight="1"/>
    <row r="96" ht="21.75" customHeight="1"/>
  </sheetData>
  <sheetProtection/>
  <mergeCells count="28"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B29:F29"/>
    <mergeCell ref="C30:F30"/>
    <mergeCell ref="C37:F37"/>
    <mergeCell ref="C64:C65"/>
    <mergeCell ref="D64:D65"/>
    <mergeCell ref="E64:E65"/>
    <mergeCell ref="B65:B66"/>
    <mergeCell ref="C66:C67"/>
    <mergeCell ref="D66:D67"/>
    <mergeCell ref="E66:E67"/>
    <mergeCell ref="B15:F15"/>
    <mergeCell ref="D23:F23"/>
    <mergeCell ref="D24:F24"/>
    <mergeCell ref="B25:B26"/>
    <mergeCell ref="C25:C26"/>
    <mergeCell ref="D25:D26"/>
    <mergeCell ref="E25:E26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2021-04-21T12:02:18Z</dcterms:modified>
  <cp:category/>
  <cp:version/>
  <cp:contentType/>
  <cp:contentStatus/>
</cp:coreProperties>
</file>